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2" i="1" l="1"/>
  <c r="D123" i="1"/>
  <c r="D117" i="1"/>
  <c r="D116" i="1"/>
  <c r="D115" i="1"/>
  <c r="D113" i="1"/>
  <c r="D99" i="1"/>
  <c r="D94" i="1"/>
  <c r="D86" i="1"/>
  <c r="C133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<sst xmlns="http://schemas.openxmlformats.org/spreadsheetml/2006/main" count="176" uniqueCount="164">
  <si>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</si>
  <si>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</si>
  <si>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</si>
  <si>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</si>
  <si>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</si>
  <si>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</si>
  <si>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</si>
  <si>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</si>
  <si>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</si>
  <si>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</si>
  <si>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</si>
  <si>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</si>
  <si>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</si>
  <si>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</si>
  <si>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</si>
  <si>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</si>
  <si>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</si>
  <si>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</si>
  <si>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</si>
  <si>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</si>
  <si>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</si>
  <si>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</si>
  <si>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</si>
  <si>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</si>
  <si>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</si>
  <si>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</si>
  <si>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</si>
  <si>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</si>
  <si>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</si>
  <si>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</si>
  <si>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</si>
  <si>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</si>
  <si>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</si>
  <si>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</si>
  <si>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</si>
  <si>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</si>
  <si>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</si>
  <si>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</si>
  <si>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</si>
  <si>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</si>
  <si>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</si>
  <si>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</si>
  <si>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</si>
  <si>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</si>
  <si>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</si>
  <si>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</si>
  <si>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</si>
  <si>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</si>
  <si>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</si>
  <si>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</si>
  <si>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</si>
  <si>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</si>
  <si>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</si>
  <si>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</si>
  <si>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</si>
  <si>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</si>
  <si>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</si>
  <si>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</si>
  <si>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</si>
  <si>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</si>
  <si>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</si>
  <si>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</si>
  <si>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</si>
  <si>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</si>
  <si>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</si>
  <si>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</si>
  <si>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</si>
  <si>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</si>
  <si>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</si>
  <si>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</si>
  <si>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</si>
  <si>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</si>
  <si>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</si>
  <si>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</si>
  <si>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</si>
  <si>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</si>
  <si>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</si>
  <si>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</si>
  <si>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</si>
  <si>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</si>
  <si>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</si>
  <si>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</si>
  <si>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</si>
  <si>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</si>
  <si>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</si>
  <si>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</si>
  <si>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</si>
  <si>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</si>
  <si>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</si>
  <si>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</si>
  <si>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</si>
  <si>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</si>
  <si>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</si>
  <si>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</si>
  <si>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</si>
  <si>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</si>
  <si>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</si>
  <si>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</si>
  <si>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</si>
  <si>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</si>
  <si>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</si>
  <si>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</si>
  <si>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</si>
  <si>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</si>
  <si>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</si>
  <si>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</si>
  <si>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</si>
  <si>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</si>
  <si>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</si>
  <si>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</si>
  <si>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</si>
  <si>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</si>
  <si>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</si>
  <si>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</si>
  <si>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</si>
  <si>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</si>
  <si>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</si>
  <si>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</si>
  <si>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</si>
  <si>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</si>
  <si>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</si>
  <si>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</si>
  <si>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</si>
  <si>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</si>
  <si>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</si>
  <si>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</si>
  <si>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</si>
  <si>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</si>
  <si>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</si>
  <si>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</si>
  <si>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</si>
  <si>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</si>
  <si>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</si>
  <si>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</si>
  <si>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</si>
  <si>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</si>
  <si>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</si>
  <si>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</si>
  <si>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</si>
  <si>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</si>
  <si>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</si>
  <si>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</si>
  <si>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</si>
  <si>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</si>
  <si>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</si>
  <si>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</si>
  <si>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</si>
  <si>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</si>
  <si>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</si>
  <si>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</si>
  <si>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</si>
  <si>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</si>
  <si>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</si>
  <si>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</si>
  <si>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</si>
  <si>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</si>
  <si>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</si>
  <si>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</si>
  <si>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</si>
  <si>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</si>
  <si>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Must have documention</t>
  </si>
  <si>
    <t>1% cost of living plus greater hours per week to reflect current trend</t>
  </si>
  <si>
    <t>Proposed Budget - Submitted by the Finance Committee (12/19/11)</t>
  </si>
  <si>
    <t>Estimate from Cheryl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</si>
</sst>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52" t="s">
        <v>133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0" customHeight="1" x14ac:dyDescent="0.25">
      <c r="A2" s="53" t="s">
        <v>162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128</v>
      </c>
      <c r="E3" s="50"/>
      <c r="F3" s="50"/>
      <c r="G3" s="50"/>
      <c r="H3" s="51"/>
      <c r="J3" s="49" t="s">
        <v>129</v>
      </c>
      <c r="K3" s="50"/>
      <c r="L3" s="51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0" t="s">
        <v>143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ROUND(565000-(11202*1.1),0)+427-3-301-33-4</f>
        <v>552764</v>
      </c>
      <c r="E7" s="6">
        <v>556300</v>
      </c>
      <c r="F7" s="7">
        <f>IF(E7=0,"NA",(+D7-E7)/E7)</f>
        <v>-6.3562825813410027E-3</v>
      </c>
      <c r="G7" s="6">
        <v>542338</v>
      </c>
      <c r="H7" s="7">
        <f t="shared" ref="H7:H13" si="0">IF(G7=0,"NA",(+D7-G7)/G7)</f>
        <v>1.9224173854681028E-2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565464</v>
      </c>
      <c r="E13" s="15">
        <f>SUM(E7:E12)</f>
        <v>569000</v>
      </c>
      <c r="F13" s="16">
        <f t="shared" si="2"/>
        <v>-6.2144112478031638E-3</v>
      </c>
      <c r="G13" s="15">
        <f>SUM(G7:G12)</f>
        <v>557375</v>
      </c>
      <c r="H13" s="16">
        <f t="shared" si="0"/>
        <v>1.451267100246692E-2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12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15</v>
      </c>
      <c r="B22" s="15"/>
      <c r="C22" s="15"/>
      <c r="D22" s="15">
        <f>+D13+D21</f>
        <v>575464</v>
      </c>
      <c r="E22" s="15">
        <f>+E13+E21</f>
        <v>579000</v>
      </c>
      <c r="F22" s="16">
        <f t="shared" si="3"/>
        <v>-6.1070811744386878E-3</v>
      </c>
      <c r="G22" s="15">
        <f t="shared" ref="G22" si="8">+G13+G21</f>
        <v>570252</v>
      </c>
      <c r="H22" s="16">
        <f t="shared" si="4"/>
        <v>9.1398188870885147E-3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16</v>
      </c>
      <c r="F24" s="8"/>
    </row>
    <row r="25" spans="1:13" ht="18.75" x14ac:dyDescent="0.25">
      <c r="A25" s="11" t="s">
        <v>154</v>
      </c>
      <c r="F25" s="8"/>
    </row>
    <row r="26" spans="1:13" x14ac:dyDescent="0.25">
      <c r="B26" s="1" t="s">
        <v>18</v>
      </c>
      <c r="D26" s="1">
        <f>+D22</f>
        <v>575464</v>
      </c>
      <c r="F26" s="8"/>
    </row>
    <row r="27" spans="1:13" x14ac:dyDescent="0.25">
      <c r="B27" s="1" t="s">
        <v>17</v>
      </c>
      <c r="D27" s="6">
        <v>-54876</v>
      </c>
      <c r="E27" s="6"/>
      <c r="F27" s="8"/>
    </row>
    <row r="28" spans="1:13" x14ac:dyDescent="0.25">
      <c r="B28" s="1" t="s">
        <v>19</v>
      </c>
      <c r="D28" s="6">
        <v>-5000</v>
      </c>
      <c r="E28" s="6"/>
      <c r="F28" s="8"/>
    </row>
    <row r="29" spans="1:13" x14ac:dyDescent="0.25">
      <c r="B29" s="1" t="s">
        <v>20</v>
      </c>
      <c r="D29" s="6">
        <v>-660</v>
      </c>
      <c r="E29" s="6"/>
      <c r="F29" s="8"/>
    </row>
    <row r="30" spans="1:13" x14ac:dyDescent="0.25">
      <c r="B30" s="1" t="s">
        <v>18</v>
      </c>
      <c r="D30" s="1">
        <f>SUM(D26:D29)</f>
        <v>514928</v>
      </c>
      <c r="F30" s="8"/>
    </row>
    <row r="31" spans="1:13" s="5" customFormat="1" x14ac:dyDescent="0.25">
      <c r="A31" s="18"/>
      <c r="B31" s="19" t="s">
        <v>155</v>
      </c>
      <c r="C31" s="18"/>
      <c r="D31" s="18">
        <f>ROUND(+D30*0.1,0)</f>
        <v>51493</v>
      </c>
      <c r="E31" s="20">
        <v>51750</v>
      </c>
      <c r="F31" s="21">
        <f>IF(E31=0,"NA",(+D31-E31)/E31)</f>
        <v>-4.9661835748792274E-3</v>
      </c>
      <c r="G31" s="20">
        <v>51179</v>
      </c>
      <c r="H31" s="21">
        <f>IF(G31=0,"NA",(+D31-G31)/G31)</f>
        <v>6.1353289435119871E-3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149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95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21</v>
      </c>
      <c r="F34" s="8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26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27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28</v>
      </c>
      <c r="F45" s="8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145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147</v>
      </c>
    </row>
    <row r="50" spans="1:13" s="5" customFormat="1" x14ac:dyDescent="0.25">
      <c r="A50" s="27" t="s">
        <v>29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34</v>
      </c>
      <c r="F52" s="8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144</v>
      </c>
    </row>
    <row r="56" spans="1:13" s="5" customFormat="1" x14ac:dyDescent="0.25">
      <c r="A56" s="27" t="s">
        <v>38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138</v>
      </c>
      <c r="F58" s="8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146</v>
      </c>
    </row>
    <row r="61" spans="1:13" s="5" customFormat="1" x14ac:dyDescent="0.25">
      <c r="A61" s="27" t="s">
        <v>140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39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40</v>
      </c>
      <c r="F65" s="8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46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47</v>
      </c>
      <c r="F73" s="8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57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137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55</v>
      </c>
      <c r="F84" s="8"/>
    </row>
    <row r="85" spans="1:13" x14ac:dyDescent="0.25">
      <c r="A85" s="5" t="s">
        <v>56</v>
      </c>
      <c r="D85" s="45"/>
      <c r="F85" s="8"/>
    </row>
    <row r="86" spans="1:13" x14ac:dyDescent="0.25">
      <c r="B86" s="1" t="s">
        <v>58</v>
      </c>
      <c r="D86" s="43">
        <f>ROUND(+E86*(1+LEFT(C$133,1)/100),0)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x14ac:dyDescent="0.25">
      <c r="B87" s="1" t="s">
        <v>59</v>
      </c>
      <c r="D87" s="6">
        <v>4500</v>
      </c>
      <c r="E87" s="6">
        <v>5500</v>
      </c>
      <c r="F87" s="7">
        <f t="shared" si="24"/>
        <v>-0.18181818181818182</v>
      </c>
      <c r="G87" s="6">
        <v>5500</v>
      </c>
      <c r="H87" s="7">
        <f t="shared" si="25"/>
        <v>-0.18181818181818182</v>
      </c>
      <c r="J87" s="6">
        <v>5041.63</v>
      </c>
      <c r="K87" s="6">
        <v>5041.63</v>
      </c>
      <c r="L87" s="7">
        <f t="shared" si="26"/>
        <v>0</v>
      </c>
      <c r="M87" s="9" t="s">
        <v>160</v>
      </c>
    </row>
    <row r="88" spans="1:13" ht="30" x14ac:dyDescent="0.25">
      <c r="B88" s="1" t="s">
        <v>60</v>
      </c>
      <c r="D88" s="6">
        <v>34340</v>
      </c>
      <c r="E88" s="6">
        <v>34603</v>
      </c>
      <c r="F88" s="7">
        <f t="shared" si="24"/>
        <v>-7.6004970667283185E-3</v>
      </c>
      <c r="G88" s="6">
        <v>33221</v>
      </c>
      <c r="H88" s="7">
        <f t="shared" si="25"/>
        <v>3.3683513440293793E-2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156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63</v>
      </c>
      <c r="B91" s="33"/>
      <c r="C91" s="33"/>
      <c r="D91" s="33">
        <f>SUM(D86:D90)</f>
        <v>135468</v>
      </c>
      <c r="E91" s="33">
        <f>SUM(E86:E90)</f>
        <v>136834</v>
      </c>
      <c r="F91" s="34">
        <f t="shared" si="24"/>
        <v>-9.9828989870938516E-3</v>
      </c>
      <c r="G91" s="33">
        <f>SUM(G86:G90)</f>
        <v>132307</v>
      </c>
      <c r="H91" s="34">
        <f t="shared" si="25"/>
        <v>2.3891404082928339E-2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64</v>
      </c>
      <c r="F93" s="8"/>
    </row>
    <row r="94" spans="1:13" x14ac:dyDescent="0.25">
      <c r="B94" s="1" t="s">
        <v>65</v>
      </c>
      <c r="D94" s="43">
        <f>ROUND(+E94*(1+LEFT(C$133,1)/100),0)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v>4000</v>
      </c>
      <c r="E95" s="6">
        <v>5000</v>
      </c>
      <c r="F95" s="7">
        <f t="shared" si="27"/>
        <v>-0.2</v>
      </c>
      <c r="G95" s="6">
        <v>5000</v>
      </c>
      <c r="H95" s="7">
        <f>IF(G95=0,"NA",(+D95-G95)/G95)</f>
        <v>-0.2</v>
      </c>
      <c r="J95" s="6">
        <v>4583.26</v>
      </c>
      <c r="K95" s="6">
        <v>4583.37</v>
      </c>
      <c r="L95" s="7">
        <f>IF(K95=0,"NA",(+J95-K95)/K95)</f>
        <v>-2.3999808001464553E-5</v>
      </c>
      <c r="M95" s="9" t="s">
        <v>160</v>
      </c>
    </row>
    <row r="96" spans="1:13" s="5" customFormat="1" x14ac:dyDescent="0.25">
      <c r="A96" s="33" t="s">
        <v>67</v>
      </c>
      <c r="B96" s="33"/>
      <c r="C96" s="33"/>
      <c r="D96" s="33">
        <f>SUM(D94:D95)</f>
        <v>15420</v>
      </c>
      <c r="E96" s="33">
        <f>SUM(E94:E95)</f>
        <v>16307</v>
      </c>
      <c r="F96" s="34">
        <f t="shared" si="27"/>
        <v>-5.4393818605506836E-2</v>
      </c>
      <c r="G96" s="33">
        <f>SUM(G94:G95)</f>
        <v>15978</v>
      </c>
      <c r="H96" s="34">
        <f>IF(G96=0,"NA",(+D96-G96)/G96)</f>
        <v>-3.4923019151333085E-2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68</v>
      </c>
      <c r="F98" s="8"/>
    </row>
    <row r="99" spans="1:13" x14ac:dyDescent="0.25">
      <c r="B99" s="1" t="s">
        <v>65</v>
      </c>
      <c r="D99" s="43">
        <f>ROUND(+E99*(1+LEFT(C$133,1)/100),0)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70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71</v>
      </c>
      <c r="F103" s="8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148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156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73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74</v>
      </c>
      <c r="F112" s="8"/>
    </row>
    <row r="113" spans="1:15" x14ac:dyDescent="0.25">
      <c r="B113" s="1" t="s">
        <v>75</v>
      </c>
      <c r="D113" s="43">
        <f>ROUND(+E113*(1+LEFT(C$133,1)/100),0)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43">
        <f t="shared" ref="D115:D117" si="35">ROUND(+E115*(1+LEFT(C$133,1)/100),0)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43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43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81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82</v>
      </c>
      <c r="F121" s="8"/>
    </row>
    <row r="122" spans="1:15" ht="45" x14ac:dyDescent="0.25">
      <c r="B122" s="1" t="s">
        <v>135</v>
      </c>
      <c r="D122" s="47">
        <f>ROUND((13.66*(1+LEFT(C$133,1)/100))*18*50,0)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161</v>
      </c>
      <c r="O122" s="35"/>
    </row>
    <row r="123" spans="1:15" ht="39.75" customHeight="1" x14ac:dyDescent="0.25">
      <c r="B123" s="1" t="s">
        <v>84</v>
      </c>
      <c r="D123" s="43">
        <f>ROUND(+E123/2*(LEFT(C$133,1)/100),0)+E123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150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158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157</v>
      </c>
    </row>
    <row r="128" spans="1:15" x14ac:dyDescent="0.25">
      <c r="B128" s="1" t="s">
        <v>88</v>
      </c>
      <c r="D128" s="6">
        <v>9865</v>
      </c>
      <c r="E128" s="6">
        <v>10025</v>
      </c>
      <c r="F128" s="7">
        <f t="shared" si="36"/>
        <v>-1.596009975062344E-2</v>
      </c>
      <c r="G128" s="6">
        <v>9696</v>
      </c>
      <c r="H128" s="7">
        <f t="shared" si="37"/>
        <v>1.7429867986798679E-2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163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163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159</v>
      </c>
    </row>
    <row r="132" spans="1:13" s="5" customFormat="1" x14ac:dyDescent="0.25">
      <c r="A132" s="33" t="s">
        <v>83</v>
      </c>
      <c r="B132" s="33"/>
      <c r="C132" s="33"/>
      <c r="D132" s="33">
        <f>SUM(D122:D131)</f>
        <v>71906</v>
      </c>
      <c r="E132" s="33">
        <f>SUM(E122:E131)</f>
        <v>73080</v>
      </c>
      <c r="F132" s="34">
        <f t="shared" si="36"/>
        <v>-1.6064586754241928E-2</v>
      </c>
      <c r="G132" s="33">
        <f>SUM(G122:G131)</f>
        <v>74281</v>
      </c>
      <c r="H132" s="34">
        <f t="shared" si="37"/>
        <v>-3.1973182913531052E-2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92</v>
      </c>
      <c r="B133" s="33"/>
      <c r="C133" s="44" t="str">
        <f>1*100%&amp;"% Costs of Living"</f>
        <v>1% Costs of Living</v>
      </c>
      <c r="D133" s="33">
        <f>+D91+D96+D101+D110+D119+D132</f>
        <v>321171</v>
      </c>
      <c r="E133" s="33">
        <f>+E91+E96+E101+E110+E119+E132</f>
        <v>323156</v>
      </c>
      <c r="F133" s="34">
        <f t="shared" si="36"/>
        <v>-6.1425441582393641E-3</v>
      </c>
      <c r="G133" s="33">
        <f t="shared" ref="G133" si="39">+G91+G96+G101+G110+G119+G132</f>
        <v>315055</v>
      </c>
      <c r="H133" s="34">
        <f t="shared" si="37"/>
        <v>1.9412483534620939E-2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93</v>
      </c>
      <c r="F135" s="8"/>
    </row>
    <row r="136" spans="1:13" x14ac:dyDescent="0.25">
      <c r="A136" s="5" t="s">
        <v>94</v>
      </c>
      <c r="F136" s="8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152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151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103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104</v>
      </c>
      <c r="F146" s="8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8" t="s">
        <v>142</v>
      </c>
      <c r="C150" s="4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153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112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113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114</v>
      </c>
      <c r="F158" s="8"/>
    </row>
    <row r="159" spans="1:13" x14ac:dyDescent="0.25">
      <c r="A159" s="5" t="s">
        <v>115</v>
      </c>
      <c r="F159" s="8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120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121</v>
      </c>
      <c r="B166" s="41"/>
      <c r="C166" s="41"/>
      <c r="D166" s="40">
        <f>+D82+D133+D156+D164+D31</f>
        <v>575464</v>
      </c>
      <c r="E166" s="40">
        <f>+E82+E133+E156+E164+E31</f>
        <v>578306</v>
      </c>
      <c r="F166" s="42">
        <f t="shared" ref="F166:F167" si="50">IF(E166=0,"NA",(+D166-E166)/E166)</f>
        <v>-4.9143533008476478E-3</v>
      </c>
      <c r="G166" s="40">
        <f>+G82+G133+G156+G164+G31</f>
        <v>564589</v>
      </c>
      <c r="H166" s="42">
        <f>IF(G166=0,"NA",(+D166-G166)/G166)</f>
        <v>1.9261799291165786E-2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122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2011-12-16T21:00:28Z</dcterms:modified>
</cp:coreProperties>
</file>